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405" windowWidth="19320" windowHeight="11640" tabRatio="699" activeTab="0"/>
  </bookViews>
  <sheets>
    <sheet name="Reinsurance" sheetId="1" r:id="rId1"/>
    <sheet name="admin fees" sheetId="2" r:id="rId2"/>
    <sheet name="AvMed Fully Insured Premium" sheetId="3" r:id="rId3"/>
  </sheets>
  <definedNames>
    <definedName name="_xlnm.Print_Area" localSheetId="1">'admin fees'!$A$1:$C$42</definedName>
  </definedNames>
  <calcPr fullCalcOnLoad="1"/>
</workbook>
</file>

<file path=xl/sharedStrings.xml><?xml version="1.0" encoding="utf-8"?>
<sst xmlns="http://schemas.openxmlformats.org/spreadsheetml/2006/main" count="133" uniqueCount="87">
  <si>
    <t>Estimated Total Annual Reinsurance Premium</t>
  </si>
  <si>
    <t>Aggregate Limits</t>
  </si>
  <si>
    <t>Reinsurance Company</t>
  </si>
  <si>
    <t>Enrollment</t>
  </si>
  <si>
    <t xml:space="preserve">Specific Reinsurance </t>
  </si>
  <si>
    <t xml:space="preserve">Self funded Group Health Plan </t>
  </si>
  <si>
    <t>Aggregate Reinsurance Premium</t>
  </si>
  <si>
    <t>Specific Stop Loss Level</t>
  </si>
  <si>
    <t>Annual Difference Over Current</t>
  </si>
  <si>
    <t>Current</t>
  </si>
  <si>
    <t>Maximum Reimbursement</t>
  </si>
  <si>
    <t xml:space="preserve">Symetra </t>
  </si>
  <si>
    <t>City of Dania Beach</t>
  </si>
  <si>
    <t>Contract Parameters</t>
  </si>
  <si>
    <t>Percentage Change Over Current</t>
  </si>
  <si>
    <t>Oncology*</t>
  </si>
  <si>
    <t>Per Employee Per Month</t>
  </si>
  <si>
    <t>Symetra</t>
  </si>
  <si>
    <t>AM Best Rating</t>
  </si>
  <si>
    <t>A</t>
  </si>
  <si>
    <t>12/15</t>
  </si>
  <si>
    <t>Aggregate Factor Family</t>
  </si>
  <si>
    <t>Unlimited</t>
  </si>
  <si>
    <t>Expected Annual Attachment Level Plus Premium</t>
  </si>
  <si>
    <t>Estimated Annual Admin Fees</t>
  </si>
  <si>
    <t>Contract Type</t>
  </si>
  <si>
    <t>A</t>
  </si>
  <si>
    <t>Family</t>
  </si>
  <si>
    <t>Aggregate Corridor</t>
  </si>
  <si>
    <t>Aggregate Rate</t>
  </si>
  <si>
    <t>Percentage Difference Over Current</t>
  </si>
  <si>
    <t>Estimated Annual Aggregate Premium</t>
  </si>
  <si>
    <t>Aggregate Maximum Reimbursement</t>
  </si>
  <si>
    <t>A</t>
  </si>
  <si>
    <t>12/15</t>
  </si>
  <si>
    <t>Expected Attachment Level</t>
  </si>
  <si>
    <t>City of Dania Beach</t>
  </si>
  <si>
    <t>Total Admin &amp; Estimated Disease Management</t>
  </si>
  <si>
    <t>Administrative Fee</t>
  </si>
  <si>
    <t>Estimated Enrollment</t>
  </si>
  <si>
    <t>Estimated Total Monthly</t>
  </si>
  <si>
    <t>Estimated Annual Fixed Fees</t>
  </si>
  <si>
    <t>Diabetes</t>
  </si>
  <si>
    <t>Heart Failure</t>
  </si>
  <si>
    <t>Coronary Heart Disease</t>
  </si>
  <si>
    <t>COPD</t>
  </si>
  <si>
    <t>Asthma</t>
  </si>
  <si>
    <t>Oncology</t>
  </si>
  <si>
    <t>End Stage Renal Disease</t>
  </si>
  <si>
    <t>Chronic Kidney Disease</t>
  </si>
  <si>
    <t>Chronic Back Pain</t>
  </si>
  <si>
    <t>Impact Conditions</t>
  </si>
  <si>
    <t>Estimated Annual Disease Management Fees</t>
  </si>
  <si>
    <t>Prepared by The Rhodes Insurance Group</t>
  </si>
  <si>
    <t>Unlimited</t>
  </si>
  <si>
    <t xml:space="preserve">Renewal </t>
  </si>
  <si>
    <t>12/15</t>
  </si>
  <si>
    <t>Renewal Alternate 2</t>
  </si>
  <si>
    <t>Self-Funded Group Health Plan - AvMed 10/1/11 Renewal</t>
  </si>
  <si>
    <t xml:space="preserve">Symetra </t>
  </si>
  <si>
    <t xml:space="preserve">Renewal Alternate </t>
  </si>
  <si>
    <t>10/1/11 Renewal</t>
  </si>
  <si>
    <t>Coronary Artery Disease</t>
  </si>
  <si>
    <t>Disease Management Program Participation</t>
  </si>
  <si>
    <t>Monthly PMPM Fees by Disease Management Program</t>
  </si>
  <si>
    <t>Assumes continuation of current disease management participation</t>
  </si>
  <si>
    <t>Annual Percentage Change</t>
  </si>
  <si>
    <t>Administrative &amp; Disease Management Fees</t>
  </si>
  <si>
    <t>Employee Only</t>
  </si>
  <si>
    <t>Estimated Annual Specific Premium</t>
  </si>
  <si>
    <t>Total Monthly Premium</t>
  </si>
  <si>
    <t>Aggregate Factor Employee Only</t>
  </si>
  <si>
    <t>Total Estimated Annual Funding</t>
  </si>
  <si>
    <t>Rates quoted above are not firm and additional experience is required through July 2011</t>
  </si>
  <si>
    <t>Five reinsurers declined to quote: ING, Summit, Presidio, HM and Munich Re</t>
  </si>
  <si>
    <t>Prepared by The Rhodes Insurance Group</t>
  </si>
  <si>
    <t>Specific &amp; Aggregate Reinsurance Premium  Renewal Analysis</t>
  </si>
  <si>
    <t xml:space="preserve"> </t>
  </si>
  <si>
    <t>Effective October 1, 2011</t>
  </si>
  <si>
    <t>Employee &amp; Spouse</t>
  </si>
  <si>
    <t>Employee &amp; Child(ren)</t>
  </si>
  <si>
    <t>AvMed Fully Insured Health Plan Proposal</t>
  </si>
  <si>
    <t xml:space="preserve">4-Tier Rates for Plan with Similar Benefit Structure </t>
  </si>
  <si>
    <t>Coverage</t>
  </si>
  <si>
    <t>Total Annual Premium</t>
  </si>
  <si>
    <t>Avmed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</si>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</sst>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/d"/>
    <numFmt numFmtId="171" formatCode="mm/dd/yy"/>
    <numFmt numFmtId="172" formatCode="mmmm\ d\,\ yyyy"/>
    <numFmt numFmtId="173" formatCode="0.0%"/>
    <numFmt numFmtId="174" formatCode="&quot;$&quot;#,##0.000"/>
    <numFmt numFmtId="175" formatCode="&quot;$&quot;#,##0.0000"/>
    <numFmt numFmtId="176" formatCode="mmmm\-yy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%"/>
  </numFmts>
  <fonts count="3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color indexed="48"/>
      <name val="Times New Roman"/>
      <family val="0"/>
    </font>
    <font>
      <sz val="12"/>
      <color indexed="9"/>
      <name val="Times New Roman"/>
      <family val="0"/>
    </font>
    <font>
      <b/>
      <sz val="11"/>
      <color indexed="48"/>
      <name val="Times New Roman"/>
      <family val="0"/>
    </font>
    <font>
      <b/>
      <sz val="11"/>
      <color indexed="11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41"/>
      </patternFill>
    </fill>
    <fill>
      <patternFill patternType="gray125">
        <bgColor indexed="4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/>
    </xf>
    <xf numFmtId="172" fontId="7" fillId="5" borderId="11" xfId="0" applyNumberFormat="1" applyFont="1" applyFill="1" applyBorder="1" applyAlignment="1">
      <alignment horizontal="centerContinuous" vertical="center" wrapText="1"/>
    </xf>
    <xf numFmtId="0" fontId="7" fillId="5" borderId="11" xfId="0" applyFont="1" applyFill="1" applyBorder="1" applyAlignment="1">
      <alignment horizontal="centerContinuous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/>
    </xf>
    <xf numFmtId="166" fontId="8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 quotePrefix="1">
      <alignment horizontal="center"/>
    </xf>
    <xf numFmtId="164" fontId="8" fillId="0" borderId="11" xfId="0" applyNumberFormat="1" applyFont="1" applyFill="1" applyBorder="1" applyAlignment="1">
      <alignment horizontal="center"/>
    </xf>
    <xf numFmtId="166" fontId="9" fillId="1" borderId="11" xfId="0" applyNumberFormat="1" applyFont="1" applyFill="1" applyBorder="1" applyAlignment="1">
      <alignment horizontal="center"/>
    </xf>
    <xf numFmtId="9" fontId="8" fillId="0" borderId="11" xfId="0" applyNumberFormat="1" applyFont="1" applyFill="1" applyBorder="1" applyAlignment="1">
      <alignment horizontal="center"/>
    </xf>
    <xf numFmtId="9" fontId="9" fillId="1" borderId="11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Continuous" vertical="center" wrapText="1"/>
    </xf>
    <xf numFmtId="166" fontId="7" fillId="16" borderId="11" xfId="0" applyNumberFormat="1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Continuous"/>
    </xf>
    <xf numFmtId="6" fontId="7" fillId="16" borderId="1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166" fontId="8" fillId="17" borderId="11" xfId="0" applyNumberFormat="1" applyFont="1" applyFill="1" applyBorder="1" applyAlignment="1">
      <alignment horizontal="center"/>
    </xf>
    <xf numFmtId="6" fontId="8" fillId="18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6" fontId="8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19" borderId="1" xfId="0" applyFont="1" applyFill="1" applyBorder="1" applyAlignment="1">
      <alignment horizontal="left"/>
    </xf>
    <xf numFmtId="6" fontId="1" fillId="5" borderId="1" xfId="0" applyNumberFormat="1" applyFont="1" applyFill="1" applyBorder="1" applyAlignment="1">
      <alignment horizontal="center"/>
    </xf>
    <xf numFmtId="10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6" fontId="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wrapText="1"/>
    </xf>
    <xf numFmtId="6" fontId="1" fillId="5" borderId="1" xfId="0" applyNumberFormat="1" applyFont="1" applyFill="1" applyBorder="1" applyAlignment="1">
      <alignment horizontal="center" vertical="center"/>
    </xf>
    <xf numFmtId="6" fontId="0" fillId="0" borderId="0" xfId="0" applyNumberFormat="1" applyFont="1" applyAlignment="1">
      <alignment/>
    </xf>
    <xf numFmtId="9" fontId="0" fillId="0" borderId="0" xfId="59" applyFont="1" applyAlignment="1">
      <alignment/>
    </xf>
    <xf numFmtId="0" fontId="7" fillId="0" borderId="11" xfId="0" applyFont="1" applyFill="1" applyBorder="1" applyAlignment="1">
      <alignment horizontal="centerContinuous"/>
    </xf>
    <xf numFmtId="166" fontId="11" fillId="1" borderId="11" xfId="0" applyNumberFormat="1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/>
    </xf>
    <xf numFmtId="6" fontId="7" fillId="0" borderId="11" xfId="0" applyNumberFormat="1" applyFont="1" applyFill="1" applyBorder="1" applyAlignment="1">
      <alignment horizontal="center"/>
    </xf>
    <xf numFmtId="9" fontId="11" fillId="1" borderId="11" xfId="0" applyNumberFormat="1" applyFont="1" applyFill="1" applyBorder="1" applyAlignment="1">
      <alignment horizontal="center"/>
    </xf>
    <xf numFmtId="6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6" fontId="7" fillId="2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Continuous"/>
    </xf>
    <xf numFmtId="166" fontId="12" fillId="1" borderId="11" xfId="0" applyNumberFormat="1" applyFont="1" applyFill="1" applyBorder="1" applyAlignment="1">
      <alignment horizontal="center"/>
    </xf>
    <xf numFmtId="6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0" fontId="7" fillId="0" borderId="1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Continuous"/>
    </xf>
    <xf numFmtId="166" fontId="7" fillId="3" borderId="1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166" fontId="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64" fontId="8" fillId="18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6" fontId="7" fillId="1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25" zoomScaleNormal="125" zoomScalePageLayoutView="0" workbookViewId="0" topLeftCell="B2">
      <selection activeCell="D33" sqref="D33"/>
    </sheetView>
  </sheetViews>
  <sheetFormatPr defaultColWidth="16.50390625" defaultRowHeight="15.75"/>
  <cols>
    <col min="1" max="1" width="16.50390625" style="3" customWidth="1"/>
    <col min="2" max="2" width="24.375" style="3" customWidth="1"/>
    <col min="3" max="4" width="14.625" style="3" customWidth="1"/>
    <col min="5" max="5" width="15.00390625" style="3" customWidth="1"/>
    <col min="6" max="6" width="14.375" style="3" hidden="1" customWidth="1"/>
    <col min="7" max="16384" width="16.50390625" style="3" customWidth="1"/>
  </cols>
  <sheetData>
    <row r="1" spans="1:5" ht="15">
      <c r="A1" s="93" t="s">
        <v>12</v>
      </c>
      <c r="B1" s="93"/>
      <c r="C1" s="93"/>
      <c r="D1" s="93"/>
      <c r="E1" s="93"/>
    </row>
    <row r="2" spans="1:5" ht="15">
      <c r="A2" s="93" t="s">
        <v>5</v>
      </c>
      <c r="B2" s="93"/>
      <c r="C2" s="93"/>
      <c r="D2" s="93"/>
      <c r="E2" s="93"/>
    </row>
    <row r="3" spans="1:5" ht="15">
      <c r="A3" s="94" t="s">
        <v>76</v>
      </c>
      <c r="B3" s="94"/>
      <c r="C3" s="94"/>
      <c r="D3" s="94"/>
      <c r="E3" s="94"/>
    </row>
    <row r="4" spans="1:5" ht="15">
      <c r="A4" s="94" t="s">
        <v>78</v>
      </c>
      <c r="B4" s="94"/>
      <c r="C4" s="94"/>
      <c r="D4" s="94"/>
      <c r="E4" s="94"/>
    </row>
    <row r="5" spans="1:5" ht="15">
      <c r="A5" s="95" t="s">
        <v>77</v>
      </c>
      <c r="B5" s="95"/>
      <c r="C5" s="95"/>
      <c r="D5" s="95"/>
      <c r="E5" s="95"/>
    </row>
    <row r="6" spans="1:6" ht="28.5">
      <c r="A6" s="4" t="s">
        <v>13</v>
      </c>
      <c r="B6" s="5"/>
      <c r="C6" s="6" t="s">
        <v>9</v>
      </c>
      <c r="D6" s="6" t="s">
        <v>55</v>
      </c>
      <c r="E6" s="6" t="s">
        <v>60</v>
      </c>
      <c r="F6" s="6" t="s">
        <v>57</v>
      </c>
    </row>
    <row r="7" spans="1:6" ht="15">
      <c r="A7" s="7" t="s">
        <v>2</v>
      </c>
      <c r="B7" s="7"/>
      <c r="C7" s="8" t="s">
        <v>17</v>
      </c>
      <c r="D7" s="8" t="s">
        <v>17</v>
      </c>
      <c r="E7" s="8" t="s">
        <v>59</v>
      </c>
      <c r="F7" s="8" t="s">
        <v>11</v>
      </c>
    </row>
    <row r="8" spans="1:6" ht="15">
      <c r="A8" s="7" t="s">
        <v>18</v>
      </c>
      <c r="B8" s="7"/>
      <c r="C8" s="9" t="s">
        <v>19</v>
      </c>
      <c r="D8" s="9" t="s">
        <v>33</v>
      </c>
      <c r="E8" s="9" t="s">
        <v>26</v>
      </c>
      <c r="F8" s="9" t="s">
        <v>19</v>
      </c>
    </row>
    <row r="9" spans="1:6" ht="15">
      <c r="A9" s="10" t="s">
        <v>7</v>
      </c>
      <c r="B9" s="10"/>
      <c r="C9" s="11">
        <v>75000</v>
      </c>
      <c r="D9" s="11">
        <v>75000</v>
      </c>
      <c r="E9" s="11">
        <v>85000</v>
      </c>
      <c r="F9" s="11">
        <v>90000</v>
      </c>
    </row>
    <row r="10" spans="1:6" ht="15">
      <c r="A10" s="10" t="s">
        <v>10</v>
      </c>
      <c r="B10" s="10"/>
      <c r="C10" s="11" t="s">
        <v>54</v>
      </c>
      <c r="D10" s="11" t="s">
        <v>54</v>
      </c>
      <c r="E10" s="11" t="s">
        <v>22</v>
      </c>
      <c r="F10" s="11" t="s">
        <v>22</v>
      </c>
    </row>
    <row r="11" spans="1:6" ht="15">
      <c r="A11" s="10" t="s">
        <v>25</v>
      </c>
      <c r="B11" s="10"/>
      <c r="C11" s="12" t="s">
        <v>20</v>
      </c>
      <c r="D11" s="12" t="s">
        <v>20</v>
      </c>
      <c r="E11" s="12" t="s">
        <v>34</v>
      </c>
      <c r="F11" s="12" t="s">
        <v>56</v>
      </c>
    </row>
    <row r="12" spans="1:6" ht="28.5">
      <c r="A12" s="4" t="s">
        <v>4</v>
      </c>
      <c r="B12" s="5"/>
      <c r="C12" s="6" t="s">
        <v>9</v>
      </c>
      <c r="D12" s="6" t="s">
        <v>55</v>
      </c>
      <c r="E12" s="6" t="s">
        <v>60</v>
      </c>
      <c r="F12" s="6" t="s">
        <v>57</v>
      </c>
    </row>
    <row r="13" spans="1:6" ht="15">
      <c r="A13" s="10" t="s">
        <v>68</v>
      </c>
      <c r="B13" s="10"/>
      <c r="C13" s="13">
        <v>99.8</v>
      </c>
      <c r="D13" s="90">
        <v>118.04</v>
      </c>
      <c r="E13" s="13">
        <v>105.65</v>
      </c>
      <c r="F13" s="13">
        <v>99.8</v>
      </c>
    </row>
    <row r="14" spans="1:6" ht="15">
      <c r="A14" s="10" t="s">
        <v>27</v>
      </c>
      <c r="B14" s="10"/>
      <c r="C14" s="13">
        <v>208.1</v>
      </c>
      <c r="D14" s="90">
        <v>246.13</v>
      </c>
      <c r="E14" s="13">
        <v>220.3</v>
      </c>
      <c r="F14" s="13">
        <v>208.1</v>
      </c>
    </row>
    <row r="15" spans="1:6" ht="15">
      <c r="A15" s="10" t="s">
        <v>70</v>
      </c>
      <c r="B15" s="10"/>
      <c r="C15" s="11">
        <f>C13*$B$43+C14*$B$44</f>
        <v>27898</v>
      </c>
      <c r="D15" s="11">
        <f>D13*$B$43+D14*$B$44</f>
        <v>32996.399999999994</v>
      </c>
      <c r="E15" s="11">
        <f>E13*$B$43+E14*$B$44</f>
        <v>29533.500000000004</v>
      </c>
      <c r="F15" s="11">
        <f>F13*$B$43+F14*$B$44</f>
        <v>27898</v>
      </c>
    </row>
    <row r="16" spans="1:6" ht="15">
      <c r="A16" s="10" t="s">
        <v>69</v>
      </c>
      <c r="B16" s="10"/>
      <c r="C16" s="11">
        <f>12*C15</f>
        <v>334776</v>
      </c>
      <c r="D16" s="11">
        <f>12*D15</f>
        <v>395956.79999999993</v>
      </c>
      <c r="E16" s="11">
        <f>12*E15</f>
        <v>354402.00000000006</v>
      </c>
      <c r="F16" s="11">
        <f>12*F15</f>
        <v>334776</v>
      </c>
    </row>
    <row r="17" spans="1:6" ht="15">
      <c r="A17" s="65" t="s">
        <v>8</v>
      </c>
      <c r="B17" s="65"/>
      <c r="C17" s="14"/>
      <c r="D17" s="68">
        <f>D16-$C$16</f>
        <v>61180.79999999993</v>
      </c>
      <c r="E17" s="68">
        <f>E16-$C$16</f>
        <v>19626.00000000006</v>
      </c>
      <c r="F17" s="15">
        <f>F16/$C$16-1</f>
        <v>0</v>
      </c>
    </row>
    <row r="18" spans="1:6" ht="15">
      <c r="A18" s="65" t="s">
        <v>30</v>
      </c>
      <c r="B18" s="65"/>
      <c r="C18" s="16"/>
      <c r="D18" s="67">
        <f>D16/C16-1</f>
        <v>0.18275145171696883</v>
      </c>
      <c r="E18" s="67">
        <f>E16/C16-1</f>
        <v>0.05862427414151572</v>
      </c>
      <c r="F18" s="26">
        <f>F16-$C$16</f>
        <v>0</v>
      </c>
    </row>
    <row r="19" spans="1:6" ht="36" customHeight="1">
      <c r="A19" s="4" t="s">
        <v>6</v>
      </c>
      <c r="B19" s="5"/>
      <c r="C19" s="6" t="s">
        <v>9</v>
      </c>
      <c r="D19" s="6" t="s">
        <v>55</v>
      </c>
      <c r="E19" s="6" t="s">
        <v>60</v>
      </c>
      <c r="F19" s="6" t="s">
        <v>57</v>
      </c>
    </row>
    <row r="20" spans="1:6" ht="15">
      <c r="A20" s="10" t="s">
        <v>32</v>
      </c>
      <c r="B20" s="10"/>
      <c r="C20" s="11">
        <v>1000000</v>
      </c>
      <c r="D20" s="11">
        <v>1000000</v>
      </c>
      <c r="E20" s="11">
        <v>1000000</v>
      </c>
      <c r="F20" s="11">
        <v>1000000</v>
      </c>
    </row>
    <row r="21" spans="1:6" ht="15">
      <c r="A21" s="10" t="s">
        <v>29</v>
      </c>
      <c r="B21" s="10"/>
      <c r="C21" s="13">
        <v>8.35</v>
      </c>
      <c r="D21" s="90">
        <v>8.35</v>
      </c>
      <c r="E21" s="13">
        <v>9.1</v>
      </c>
      <c r="F21" s="13">
        <v>9.49</v>
      </c>
    </row>
    <row r="22" spans="1:6" ht="15">
      <c r="A22" s="10" t="s">
        <v>31</v>
      </c>
      <c r="B22" s="10"/>
      <c r="C22" s="11">
        <f>C21*$B$45*12</f>
        <v>15831.599999999999</v>
      </c>
      <c r="D22" s="11">
        <f>D21*$B$45*12</f>
        <v>15831.599999999999</v>
      </c>
      <c r="E22" s="11">
        <f>E21*$B$45*12</f>
        <v>17253.6</v>
      </c>
      <c r="F22" s="11">
        <f>F21*$B$45*12</f>
        <v>17993.04</v>
      </c>
    </row>
    <row r="23" spans="1:6" s="71" customFormat="1" ht="14.25">
      <c r="A23" s="65" t="s">
        <v>8</v>
      </c>
      <c r="B23" s="65"/>
      <c r="C23" s="66"/>
      <c r="D23" s="70">
        <f>D22-$C$22</f>
        <v>0</v>
      </c>
      <c r="E23" s="70">
        <f>E22-$C$22</f>
        <v>1422</v>
      </c>
      <c r="F23" s="67">
        <f>F22/$C$22-1</f>
        <v>0.13652694610778449</v>
      </c>
    </row>
    <row r="24" spans="1:6" s="71" customFormat="1" ht="14.25">
      <c r="A24" s="65" t="s">
        <v>30</v>
      </c>
      <c r="B24" s="65"/>
      <c r="C24" s="69"/>
      <c r="D24" s="67">
        <f>D22/C22-1</f>
        <v>0</v>
      </c>
      <c r="E24" s="67">
        <f>E22/C22-1</f>
        <v>0.08982035928143706</v>
      </c>
      <c r="F24" s="70">
        <f>F22-$C$22</f>
        <v>2161.4400000000023</v>
      </c>
    </row>
    <row r="25" spans="1:6" ht="34.5" customHeight="1">
      <c r="A25" s="4" t="s">
        <v>1</v>
      </c>
      <c r="B25" s="5"/>
      <c r="C25" s="6" t="s">
        <v>9</v>
      </c>
      <c r="D25" s="6" t="s">
        <v>55</v>
      </c>
      <c r="E25" s="6" t="s">
        <v>60</v>
      </c>
      <c r="F25" s="6" t="s">
        <v>57</v>
      </c>
    </row>
    <row r="26" spans="1:6" ht="15">
      <c r="A26" s="10" t="s">
        <v>28</v>
      </c>
      <c r="B26" s="10"/>
      <c r="C26" s="15">
        <v>1.25</v>
      </c>
      <c r="D26" s="15">
        <v>1.25</v>
      </c>
      <c r="E26" s="15">
        <v>1.25</v>
      </c>
      <c r="F26" s="15">
        <v>1.25</v>
      </c>
    </row>
    <row r="27" spans="1:6" ht="15">
      <c r="A27" s="10" t="s">
        <v>71</v>
      </c>
      <c r="B27" s="10"/>
      <c r="C27" s="13">
        <v>1280.45</v>
      </c>
      <c r="D27" s="13">
        <v>1280.45</v>
      </c>
      <c r="E27" s="13">
        <v>1306.33</v>
      </c>
      <c r="F27" s="13">
        <v>1317.45</v>
      </c>
    </row>
    <row r="28" spans="1:6" ht="15">
      <c r="A28" s="10" t="s">
        <v>21</v>
      </c>
      <c r="B28" s="10"/>
      <c r="C28" s="13">
        <v>1280.45</v>
      </c>
      <c r="D28" s="13">
        <v>1280.45</v>
      </c>
      <c r="E28" s="13">
        <v>1306.33</v>
      </c>
      <c r="F28" s="13">
        <v>1317.45</v>
      </c>
    </row>
    <row r="29" spans="1:6" ht="15">
      <c r="A29" s="10" t="s">
        <v>35</v>
      </c>
      <c r="B29" s="10"/>
      <c r="C29" s="11">
        <f>C27*$B$45*12</f>
        <v>2427733.2</v>
      </c>
      <c r="D29" s="11">
        <f>D27*$B$45*12</f>
        <v>2427733.2</v>
      </c>
      <c r="E29" s="11">
        <f>E27*$B$45*12</f>
        <v>2476801.6799999997</v>
      </c>
      <c r="F29" s="11">
        <f>F27*$B$45*12</f>
        <v>2497885.2</v>
      </c>
    </row>
    <row r="30" spans="1:6" s="71" customFormat="1" ht="14.25">
      <c r="A30" s="65" t="s">
        <v>8</v>
      </c>
      <c r="B30" s="65"/>
      <c r="C30" s="69"/>
      <c r="D30" s="70">
        <f>D29-$C$29</f>
        <v>0</v>
      </c>
      <c r="E30" s="70">
        <f>E29-$C$29</f>
        <v>49068.479999999516</v>
      </c>
      <c r="F30" s="70">
        <f>F29-$C$29</f>
        <v>70152</v>
      </c>
    </row>
    <row r="31" spans="1:6" s="71" customFormat="1" ht="14.25">
      <c r="A31" s="65" t="s">
        <v>30</v>
      </c>
      <c r="B31" s="65"/>
      <c r="C31" s="69"/>
      <c r="D31" s="67">
        <f>D29/$C$29-1</f>
        <v>0</v>
      </c>
      <c r="E31" s="67">
        <f>E29/$C$29-1</f>
        <v>0.020211644343785196</v>
      </c>
      <c r="F31" s="67">
        <f>F29/$C$29-1</f>
        <v>0.02889609121793124</v>
      </c>
    </row>
    <row r="32" ht="15.75"/>
    <row r="33" spans="1:6" ht="15">
      <c r="A33" s="17" t="s">
        <v>0</v>
      </c>
      <c r="B33" s="17"/>
      <c r="C33" s="18">
        <f>C16+C22</f>
        <v>350607.6</v>
      </c>
      <c r="D33" s="98">
        <f>D16+D22</f>
        <v>411788.3999999999</v>
      </c>
      <c r="E33" s="18">
        <f>E16+E22</f>
        <v>371655.60000000003</v>
      </c>
      <c r="F33" s="18">
        <f>F16+F22</f>
        <v>352769.04</v>
      </c>
    </row>
    <row r="34" spans="1:6" ht="15">
      <c r="A34" s="19" t="s">
        <v>8</v>
      </c>
      <c r="B34" s="19"/>
      <c r="C34" s="72"/>
      <c r="D34" s="20">
        <f>D33-$C$33</f>
        <v>61180.79999999993</v>
      </c>
      <c r="E34" s="20">
        <f>E33-$C$33</f>
        <v>21048.00000000006</v>
      </c>
      <c r="F34" s="20">
        <f>F33-$C$33</f>
        <v>2161.4400000000023</v>
      </c>
    </row>
    <row r="35" ht="15.75"/>
    <row r="36" spans="1:6" ht="15">
      <c r="A36" s="65" t="s">
        <v>23</v>
      </c>
      <c r="B36" s="65"/>
      <c r="C36" s="73">
        <f>C33+C29</f>
        <v>2778340.8000000003</v>
      </c>
      <c r="D36" s="73">
        <f>D33+D29</f>
        <v>2839521.6</v>
      </c>
      <c r="E36" s="73">
        <f>E33+E29</f>
        <v>2848457.28</v>
      </c>
      <c r="F36" s="11">
        <f>F33+F29</f>
        <v>2850654.24</v>
      </c>
    </row>
    <row r="37" spans="1:6" ht="15">
      <c r="A37" s="65" t="s">
        <v>24</v>
      </c>
      <c r="B37" s="65"/>
      <c r="C37" s="73">
        <f>44.16*$B$45*12</f>
        <v>83727.36</v>
      </c>
      <c r="D37" s="73">
        <f>45.45*$B$45*12</f>
        <v>86173.20000000001</v>
      </c>
      <c r="E37" s="73">
        <f>45.45*$B$45*12</f>
        <v>86173.20000000001</v>
      </c>
      <c r="F37" s="11">
        <f>45.45*$B$45*12</f>
        <v>86173.20000000001</v>
      </c>
    </row>
    <row r="38" spans="1:6" ht="15">
      <c r="A38" s="79" t="s">
        <v>72</v>
      </c>
      <c r="B38" s="79"/>
      <c r="C38" s="80">
        <f>C37+C36</f>
        <v>2862068.16</v>
      </c>
      <c r="D38" s="80">
        <f>D37+D36</f>
        <v>2925694.8000000003</v>
      </c>
      <c r="E38" s="80">
        <f>E37+E36</f>
        <v>2934630.48</v>
      </c>
      <c r="F38" s="25">
        <f>F37+F36</f>
        <v>2936827.4400000004</v>
      </c>
    </row>
    <row r="39" spans="1:6" s="77" customFormat="1" ht="14.25">
      <c r="A39" s="65" t="s">
        <v>8</v>
      </c>
      <c r="B39" s="74"/>
      <c r="C39" s="75"/>
      <c r="D39" s="70">
        <f>D38-$C$38</f>
        <v>63626.64000000013</v>
      </c>
      <c r="E39" s="70">
        <f>E38-$C$38</f>
        <v>72562.31999999983</v>
      </c>
      <c r="F39" s="76">
        <f>F38-$C$38</f>
        <v>74759.28000000026</v>
      </c>
    </row>
    <row r="40" spans="1:6" s="71" customFormat="1" ht="14.25">
      <c r="A40" s="65" t="s">
        <v>14</v>
      </c>
      <c r="B40" s="65"/>
      <c r="C40" s="69"/>
      <c r="D40" s="78">
        <f>D38/$C$38-1</f>
        <v>0.02223100095561681</v>
      </c>
      <c r="E40" s="78">
        <f>E38/$C$38-1</f>
        <v>0.02535310689456116</v>
      </c>
      <c r="F40" s="78">
        <f>F38/$C$38-1</f>
        <v>0.026120719640723156</v>
      </c>
    </row>
    <row r="42" spans="1:5" ht="15">
      <c r="A42" s="91" t="s">
        <v>3</v>
      </c>
      <c r="B42" s="92"/>
      <c r="C42" s="21"/>
      <c r="E42" s="35"/>
    </row>
    <row r="43" spans="1:2" ht="15">
      <c r="A43" s="81" t="s">
        <v>68</v>
      </c>
      <c r="B43" s="81">
        <v>46</v>
      </c>
    </row>
    <row r="44" spans="1:2" ht="15">
      <c r="A44" s="81" t="s">
        <v>27</v>
      </c>
      <c r="B44" s="81">
        <v>112</v>
      </c>
    </row>
    <row r="45" spans="1:2" ht="15">
      <c r="A45" s="81" t="s">
        <v>86</v>
      </c>
      <c r="B45" s="81">
        <f>SUM(B43:B44)</f>
        <v>158</v>
      </c>
    </row>
    <row r="46" spans="1:2" ht="15.75">
      <c r="A46" s="22"/>
      <c r="B46"/>
    </row>
    <row r="47" ht="15">
      <c r="A47" s="23" t="s">
        <v>73</v>
      </c>
    </row>
    <row r="48" ht="15">
      <c r="A48" s="23" t="s">
        <v>74</v>
      </c>
    </row>
    <row r="49" ht="15">
      <c r="A49" s="23"/>
    </row>
    <row r="50" ht="15">
      <c r="A50" s="3" t="s">
        <v>75</v>
      </c>
    </row>
    <row r="51" ht="15">
      <c r="A51" s="24">
        <v>39245</v>
      </c>
    </row>
  </sheetData>
  <sheetProtection/>
  <mergeCells count="6">
    <mergeCell ref="A42:B42"/>
    <mergeCell ref="A1:E1"/>
    <mergeCell ref="A2:E2"/>
    <mergeCell ref="A3:E3"/>
    <mergeCell ref="A5:E5"/>
    <mergeCell ref="A4:E4"/>
  </mergeCells>
  <conditionalFormatting sqref="F17 F23 D31:F31 D40:F40">
    <cfRule type="cellIs" priority="3" dxfId="0" operator="lessThan" stopIfTrue="1">
      <formula>0</formula>
    </cfRule>
  </conditionalFormatting>
  <conditionalFormatting sqref="D18:E18">
    <cfRule type="cellIs" priority="2" dxfId="0" operator="lessThan" stopIfTrue="1">
      <formula>0</formula>
    </cfRule>
  </conditionalFormatting>
  <conditionalFormatting sqref="D24:E24">
    <cfRule type="cellIs" priority="1" dxfId="0" operator="lessThan" stopIfTrue="1">
      <formula>0</formula>
    </cfRule>
  </conditionalFormatting>
  <printOptions horizontalCentered="1"/>
  <pageMargins left="0" right="0" top="0" bottom="0" header="0.5" footer="0.5"/>
  <pageSetup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44" sqref="A44"/>
    </sheetView>
  </sheetViews>
  <sheetFormatPr defaultColWidth="10.875" defaultRowHeight="15.75"/>
  <cols>
    <col min="1" max="1" width="31.375" style="28" customWidth="1"/>
    <col min="2" max="2" width="17.875" style="28" customWidth="1"/>
    <col min="3" max="3" width="21.00390625" style="28" customWidth="1"/>
    <col min="4" max="16384" width="10.875" style="28" customWidth="1"/>
  </cols>
  <sheetData>
    <row r="1" spans="1:3" ht="15.75">
      <c r="A1" s="27" t="s">
        <v>36</v>
      </c>
      <c r="B1" s="27"/>
      <c r="C1" s="27"/>
    </row>
    <row r="2" spans="1:3" ht="15.75">
      <c r="A2" s="27" t="s">
        <v>58</v>
      </c>
      <c r="B2" s="27"/>
      <c r="C2" s="27"/>
    </row>
    <row r="3" spans="1:3" ht="15.75">
      <c r="A3" s="27" t="s">
        <v>67</v>
      </c>
      <c r="B3" s="27"/>
      <c r="C3" s="27"/>
    </row>
    <row r="5" spans="1:3" ht="15.75">
      <c r="A5" s="43" t="s">
        <v>16</v>
      </c>
      <c r="B5" s="43" t="s">
        <v>9</v>
      </c>
      <c r="C5" s="44" t="s">
        <v>61</v>
      </c>
    </row>
    <row r="6" spans="1:5" ht="15.75">
      <c r="A6" s="45" t="s">
        <v>38</v>
      </c>
      <c r="B6" s="46">
        <v>43.16</v>
      </c>
      <c r="C6" s="46">
        <v>45.45</v>
      </c>
      <c r="E6" s="29"/>
    </row>
    <row r="7" spans="1:3" ht="15.75">
      <c r="A7" s="45" t="s">
        <v>39</v>
      </c>
      <c r="B7" s="47">
        <v>158</v>
      </c>
      <c r="C7" s="47">
        <v>158</v>
      </c>
    </row>
    <row r="8" spans="1:3" ht="15.75">
      <c r="A8" s="45" t="s">
        <v>40</v>
      </c>
      <c r="B8" s="46">
        <f>B7*B6</f>
        <v>6819.28</v>
      </c>
      <c r="C8" s="46">
        <f>C7*C6</f>
        <v>7181.1</v>
      </c>
    </row>
    <row r="9" spans="1:5" ht="15.75">
      <c r="A9" s="45" t="s">
        <v>41</v>
      </c>
      <c r="B9" s="48">
        <f>12*B8</f>
        <v>81831.36</v>
      </c>
      <c r="C9" s="48">
        <f>12*C8</f>
        <v>86173.20000000001</v>
      </c>
      <c r="E9" s="29"/>
    </row>
    <row r="10" spans="1:3" s="38" customFormat="1" ht="15.75">
      <c r="A10" s="49" t="s">
        <v>8</v>
      </c>
      <c r="B10" s="50"/>
      <c r="C10" s="51">
        <f>C9-B9</f>
        <v>4341.840000000011</v>
      </c>
    </row>
    <row r="11" spans="1:3" s="38" customFormat="1" ht="15.75">
      <c r="A11" s="49" t="s">
        <v>66</v>
      </c>
      <c r="B11" s="50"/>
      <c r="C11" s="52">
        <f>C9/B9-1</f>
        <v>0.05305838739573687</v>
      </c>
    </row>
    <row r="12" spans="1:6" ht="15.75">
      <c r="A12" s="41"/>
      <c r="B12" s="41"/>
      <c r="C12" s="42"/>
      <c r="D12"/>
      <c r="E12"/>
      <c r="F12"/>
    </row>
    <row r="13" spans="1:6" ht="31.5">
      <c r="A13" s="53" t="s">
        <v>64</v>
      </c>
      <c r="B13" s="43" t="s">
        <v>9</v>
      </c>
      <c r="C13" s="54" t="s">
        <v>61</v>
      </c>
      <c r="D13"/>
      <c r="E13"/>
      <c r="F13"/>
    </row>
    <row r="14" spans="1:6" ht="15.75">
      <c r="A14" s="55" t="s">
        <v>42</v>
      </c>
      <c r="B14" s="56">
        <v>22.83</v>
      </c>
      <c r="C14" s="56">
        <v>23.69</v>
      </c>
      <c r="E14"/>
      <c r="F14"/>
    </row>
    <row r="15" spans="1:6" ht="15.75">
      <c r="A15" s="57" t="s">
        <v>43</v>
      </c>
      <c r="B15" s="56">
        <v>79.31</v>
      </c>
      <c r="C15" s="56">
        <v>82.29</v>
      </c>
      <c r="E15"/>
      <c r="F15"/>
    </row>
    <row r="16" spans="1:6" ht="15.75">
      <c r="A16" s="58" t="s">
        <v>62</v>
      </c>
      <c r="B16" s="56">
        <v>42.45</v>
      </c>
      <c r="C16" s="56">
        <v>44.05</v>
      </c>
      <c r="E16"/>
      <c r="F16"/>
    </row>
    <row r="17" spans="1:6" ht="15.75">
      <c r="A17" s="55" t="s">
        <v>45</v>
      </c>
      <c r="B17" s="56">
        <v>39.91</v>
      </c>
      <c r="C17" s="56">
        <v>41.42</v>
      </c>
      <c r="E17"/>
      <c r="F17"/>
    </row>
    <row r="18" spans="1:6" ht="15.75">
      <c r="A18" s="55" t="s">
        <v>46</v>
      </c>
      <c r="B18" s="56">
        <v>10.37</v>
      </c>
      <c r="C18" s="56">
        <v>10.76</v>
      </c>
      <c r="E18"/>
      <c r="F18"/>
    </row>
    <row r="19" spans="1:6" ht="15.75">
      <c r="A19" s="55" t="s">
        <v>15</v>
      </c>
      <c r="B19" s="56">
        <v>73.64</v>
      </c>
      <c r="C19" s="56">
        <v>76.41</v>
      </c>
      <c r="E19"/>
      <c r="F19"/>
    </row>
    <row r="20" spans="1:6" ht="15.75">
      <c r="A20" s="55" t="s">
        <v>48</v>
      </c>
      <c r="B20" s="56">
        <v>239.2</v>
      </c>
      <c r="C20" s="56">
        <v>248.2</v>
      </c>
      <c r="E20"/>
      <c r="F20"/>
    </row>
    <row r="21" spans="1:3" ht="15.75">
      <c r="A21" s="55" t="s">
        <v>49</v>
      </c>
      <c r="B21" s="56">
        <v>40.38</v>
      </c>
      <c r="C21" s="56">
        <v>41.9</v>
      </c>
    </row>
    <row r="22" spans="1:3" ht="15.75">
      <c r="A22" s="55" t="s">
        <v>50</v>
      </c>
      <c r="B22" s="56">
        <v>18.03</v>
      </c>
      <c r="C22" s="56">
        <v>18.71</v>
      </c>
    </row>
    <row r="23" spans="1:3" ht="15.75">
      <c r="A23" s="55" t="s">
        <v>51</v>
      </c>
      <c r="B23" s="56">
        <v>12.34</v>
      </c>
      <c r="C23" s="56">
        <v>12.81</v>
      </c>
    </row>
    <row r="24" spans="1:4" ht="15.75">
      <c r="A24" s="31"/>
      <c r="B24" s="32"/>
      <c r="C24" s="33"/>
      <c r="D24"/>
    </row>
    <row r="25" spans="1:4" ht="31.5">
      <c r="A25" s="53" t="s">
        <v>63</v>
      </c>
      <c r="B25" s="43" t="s">
        <v>9</v>
      </c>
      <c r="C25" s="54" t="s">
        <v>61</v>
      </c>
      <c r="D25"/>
    </row>
    <row r="26" spans="1:4" ht="15.75">
      <c r="A26" s="55" t="s">
        <v>42</v>
      </c>
      <c r="B26" s="47">
        <v>20</v>
      </c>
      <c r="C26" s="47">
        <v>20</v>
      </c>
      <c r="D26"/>
    </row>
    <row r="27" spans="1:4" ht="15.75">
      <c r="A27" s="57" t="s">
        <v>43</v>
      </c>
      <c r="B27" s="47">
        <v>1</v>
      </c>
      <c r="C27" s="47">
        <v>1</v>
      </c>
      <c r="D27"/>
    </row>
    <row r="28" spans="1:4" ht="15.75">
      <c r="A28" s="55" t="s">
        <v>44</v>
      </c>
      <c r="B28" s="47">
        <v>1</v>
      </c>
      <c r="C28" s="47">
        <v>1</v>
      </c>
      <c r="D28"/>
    </row>
    <row r="29" spans="1:4" ht="15.75">
      <c r="A29" s="55" t="s">
        <v>45</v>
      </c>
      <c r="B29" s="47">
        <v>0</v>
      </c>
      <c r="C29" s="47">
        <v>0</v>
      </c>
      <c r="D29"/>
    </row>
    <row r="30" spans="1:4" ht="15.75">
      <c r="A30" s="55" t="s">
        <v>46</v>
      </c>
      <c r="B30" s="47">
        <v>13</v>
      </c>
      <c r="C30" s="47">
        <v>13</v>
      </c>
      <c r="D30"/>
    </row>
    <row r="31" spans="1:4" ht="15.75">
      <c r="A31" s="55" t="s">
        <v>47</v>
      </c>
      <c r="B31" s="47">
        <v>0</v>
      </c>
      <c r="C31" s="47">
        <v>0</v>
      </c>
      <c r="D31"/>
    </row>
    <row r="32" spans="1:4" ht="15.75">
      <c r="A32" s="55" t="s">
        <v>48</v>
      </c>
      <c r="B32" s="47">
        <v>0</v>
      </c>
      <c r="C32" s="47">
        <v>0</v>
      </c>
      <c r="D32"/>
    </row>
    <row r="33" spans="1:4" ht="15.75">
      <c r="A33" s="55" t="s">
        <v>49</v>
      </c>
      <c r="B33" s="47">
        <v>0</v>
      </c>
      <c r="C33" s="47">
        <v>0</v>
      </c>
      <c r="D33"/>
    </row>
    <row r="34" spans="1:4" ht="15.75">
      <c r="A34" s="55" t="s">
        <v>50</v>
      </c>
      <c r="B34" s="47">
        <v>0</v>
      </c>
      <c r="C34" s="47">
        <v>0</v>
      </c>
      <c r="D34"/>
    </row>
    <row r="35" spans="1:4" ht="15.75">
      <c r="A35" s="55" t="s">
        <v>51</v>
      </c>
      <c r="B35" s="47">
        <v>0</v>
      </c>
      <c r="C35" s="47">
        <v>0</v>
      </c>
      <c r="D35"/>
    </row>
    <row r="36" spans="1:4" ht="31.5">
      <c r="A36" s="59" t="s">
        <v>52</v>
      </c>
      <c r="B36" s="60">
        <f>SUMPRODUCT(B14:B18,B26:B30)*12</f>
        <v>8558.04</v>
      </c>
      <c r="C36" s="60">
        <f>SUMPRODUCT(C14:C18,C26:C30)*12</f>
        <v>8880.24</v>
      </c>
      <c r="D36" s="64"/>
    </row>
    <row r="37" spans="1:4" ht="15.75">
      <c r="A37" s="31"/>
      <c r="B37" s="32"/>
      <c r="C37" s="33"/>
      <c r="D37"/>
    </row>
    <row r="38" spans="1:4" ht="31.5">
      <c r="A38" s="61" t="s">
        <v>37</v>
      </c>
      <c r="B38" s="62">
        <f>B36+B9</f>
        <v>90389.4</v>
      </c>
      <c r="C38" s="62">
        <f>C36+C9</f>
        <v>95053.44000000002</v>
      </c>
      <c r="D38" s="63"/>
    </row>
    <row r="39" spans="1:3" ht="15.75">
      <c r="A39" s="39"/>
      <c r="C39" s="34"/>
    </row>
    <row r="40" spans="1:3" ht="15.75">
      <c r="A40" s="40" t="s">
        <v>65</v>
      </c>
      <c r="C40" s="34"/>
    </row>
    <row r="41" ht="15.75">
      <c r="A41" s="39"/>
    </row>
    <row r="42" spans="1:3" ht="15.75">
      <c r="A42" s="96" t="s">
        <v>53</v>
      </c>
      <c r="B42" s="96"/>
      <c r="C42" s="36">
        <f>SUM(C26:C35)</f>
        <v>35</v>
      </c>
    </row>
    <row r="43" ht="15.75">
      <c r="A43" s="89">
        <v>39340</v>
      </c>
    </row>
  </sheetData>
  <sheetProtection/>
  <mergeCells count="1">
    <mergeCell ref="A42:B42"/>
  </mergeCells>
  <conditionalFormatting sqref="C11">
    <cfRule type="cellIs" priority="2" dxfId="0" operator="lessThanOrEqual" stopIfTrue="1">
      <formula>0</formula>
    </cfRule>
  </conditionalFormatting>
  <printOptions horizontalCentered="1"/>
  <pageMargins left="0.5" right="0.5" top="0.5" bottom="0.5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7" sqref="A17"/>
    </sheetView>
  </sheetViews>
  <sheetFormatPr defaultColWidth="9.00390625" defaultRowHeight="15.75"/>
  <cols>
    <col min="1" max="1" width="10.875" style="37" customWidth="1"/>
    <col min="2" max="2" width="23.00390625" style="0" customWidth="1"/>
    <col min="3" max="3" width="17.00390625" style="37" bestFit="1" customWidth="1"/>
    <col min="4" max="16384" width="11.00390625" style="0" customWidth="1"/>
  </cols>
  <sheetData>
    <row r="1" spans="1:3" ht="15.75">
      <c r="A1" s="97" t="s">
        <v>36</v>
      </c>
      <c r="B1" s="97"/>
      <c r="C1" s="97"/>
    </row>
    <row r="2" spans="1:3" ht="15.75">
      <c r="A2" s="97" t="s">
        <v>81</v>
      </c>
      <c r="B2" s="97"/>
      <c r="C2" s="97"/>
    </row>
    <row r="3" spans="1:3" ht="15.75">
      <c r="A3" s="97" t="s">
        <v>82</v>
      </c>
      <c r="B3" s="97"/>
      <c r="C3" s="97"/>
    </row>
    <row r="4" spans="1:3" ht="15.75">
      <c r="A4" s="97" t="s">
        <v>78</v>
      </c>
      <c r="B4" s="97"/>
      <c r="C4" s="97"/>
    </row>
    <row r="5" spans="1:3" ht="15.75">
      <c r="A5" s="82"/>
      <c r="B5" s="82"/>
      <c r="C5" s="82"/>
    </row>
    <row r="6" spans="1:3" s="38" customFormat="1" ht="15.75">
      <c r="A6" s="30" t="s">
        <v>3</v>
      </c>
      <c r="B6" s="83" t="s">
        <v>83</v>
      </c>
      <c r="C6" s="30" t="s">
        <v>85</v>
      </c>
    </row>
    <row r="7" spans="1:3" ht="15.75">
      <c r="A7" s="2">
        <v>47</v>
      </c>
      <c r="B7" s="1" t="s">
        <v>68</v>
      </c>
      <c r="C7" s="85">
        <v>970.41</v>
      </c>
    </row>
    <row r="8" spans="1:3" ht="15.75">
      <c r="A8" s="2">
        <v>46</v>
      </c>
      <c r="B8" s="1" t="s">
        <v>79</v>
      </c>
      <c r="C8" s="85">
        <v>1940.82</v>
      </c>
    </row>
    <row r="9" spans="1:3" ht="15.75">
      <c r="A9" s="2">
        <v>20</v>
      </c>
      <c r="B9" s="1" t="s">
        <v>80</v>
      </c>
      <c r="C9" s="85">
        <v>1843.77</v>
      </c>
    </row>
    <row r="10" spans="1:3" ht="15.75">
      <c r="A10" s="2">
        <v>46</v>
      </c>
      <c r="B10" s="1" t="s">
        <v>27</v>
      </c>
      <c r="C10" s="85">
        <v>3105.3</v>
      </c>
    </row>
    <row r="11" spans="1:3" s="38" customFormat="1" ht="15.75">
      <c r="A11" s="86" t="s">
        <v>70</v>
      </c>
      <c r="B11" s="86"/>
      <c r="C11" s="87">
        <f>SUMPRODUCT(A7:A10,C7:C10)</f>
        <v>314606.19</v>
      </c>
    </row>
    <row r="12" spans="1:3" s="38" customFormat="1" ht="15.75">
      <c r="A12" s="86" t="s">
        <v>84</v>
      </c>
      <c r="B12" s="86"/>
      <c r="C12" s="87">
        <f>C11*12</f>
        <v>3775274.2800000003</v>
      </c>
    </row>
    <row r="14" ht="15.75">
      <c r="A14" s="84" t="s">
        <v>75</v>
      </c>
    </row>
    <row r="15" ht="15.75">
      <c r="A15" s="88">
        <v>39245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__________Û_______________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 Cestaro</dc:creator>
  <cp:keywords/>
  <dc:description/>
  <cp:lastModifiedBy>Jackie Beauzil</cp:lastModifiedBy>
  <cp:lastPrinted>2011-01-13T14:09:51Z</cp:lastPrinted>
  <dcterms:created xsi:type="dcterms:W3CDTF">2005-08-02T16:53:23Z</dcterms:created>
  <dcterms:modified xsi:type="dcterms:W3CDTF">2011-09-17T14:24:26Z</dcterms:modified>
  <cp:category/>
  <cp:version/>
  <cp:contentType/>
  <cp:contentStatus/>
</cp:coreProperties>
</file>